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Taylor\Dropbox\Business Consulting\4. Operations Engine\"/>
    </mc:Choice>
  </mc:AlternateContent>
  <bookViews>
    <workbookView xWindow="0" yWindow="0" windowWidth="20520" windowHeight="9465" xr2:uid="{FDC39B05-74B4-4A02-8BF3-F019BA6ECA3B}"/>
  </bookViews>
  <sheets>
    <sheet name="Financial Performanc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L9" i="1"/>
  <c r="L8" i="1"/>
  <c r="E24" i="1" l="1"/>
  <c r="E23" i="1"/>
  <c r="K23" i="1"/>
  <c r="J23" i="1"/>
  <c r="E21" i="1"/>
  <c r="K22" i="1"/>
  <c r="J22" i="1"/>
  <c r="K21" i="1"/>
  <c r="J21" i="1"/>
  <c r="K20" i="1"/>
  <c r="J20" i="1"/>
  <c r="K17" i="1"/>
  <c r="K18" i="1" s="1"/>
  <c r="J17" i="1"/>
  <c r="J18" i="1" s="1"/>
  <c r="E17" i="1"/>
  <c r="L16" i="1"/>
  <c r="M16" i="1" s="1"/>
  <c r="E16" i="1"/>
  <c r="L15" i="1"/>
  <c r="M15" i="1" s="1"/>
  <c r="E15" i="1"/>
  <c r="L14" i="1"/>
  <c r="M14" i="1" s="1"/>
  <c r="L13" i="1"/>
  <c r="E12" i="1"/>
  <c r="K10" i="1"/>
  <c r="K11" i="1" s="1"/>
  <c r="J10" i="1"/>
  <c r="J11" i="1" s="1"/>
  <c r="E9" i="1"/>
  <c r="M8" i="1"/>
  <c r="L7" i="1"/>
  <c r="M7" i="1" s="1"/>
  <c r="L6" i="1"/>
  <c r="M6" i="1" s="1"/>
  <c r="E6" i="1"/>
  <c r="L23" i="1" l="1"/>
  <c r="E18" i="1"/>
  <c r="L17" i="1"/>
  <c r="M17" i="1" s="1"/>
  <c r="J24" i="1"/>
  <c r="H18" i="1"/>
  <c r="L10" i="1"/>
  <c r="M10" i="1" s="1"/>
  <c r="L20" i="1"/>
  <c r="M20" i="1" s="1"/>
  <c r="K24" i="1"/>
  <c r="M23" i="1"/>
  <c r="L22" i="1"/>
  <c r="M22" i="1" s="1"/>
  <c r="H11" i="1"/>
  <c r="L21" i="1"/>
  <c r="M21" i="1" s="1"/>
  <c r="M9" i="1"/>
  <c r="M13" i="1"/>
  <c r="L24" i="1" l="1"/>
  <c r="M24" i="1" s="1"/>
</calcChain>
</file>

<file path=xl/sharedStrings.xml><?xml version="1.0" encoding="utf-8"?>
<sst xmlns="http://schemas.openxmlformats.org/spreadsheetml/2006/main" count="56" uniqueCount="33">
  <si>
    <t>Revenue</t>
  </si>
  <si>
    <t>Cost</t>
  </si>
  <si>
    <t>GP</t>
  </si>
  <si>
    <t>GP%</t>
  </si>
  <si>
    <t>Approved Budget</t>
  </si>
  <si>
    <t>Hourly Services</t>
  </si>
  <si>
    <t xml:space="preserve">Approved Budget </t>
  </si>
  <si>
    <t>3rd Party Goods and Services</t>
  </si>
  <si>
    <t>Expenses</t>
  </si>
  <si>
    <t xml:space="preserve">EAC Budget  </t>
  </si>
  <si>
    <t>Total Budget</t>
  </si>
  <si>
    <t>ITD Actual</t>
  </si>
  <si>
    <t>Backlog</t>
  </si>
  <si>
    <t xml:space="preserve"> (Approved Budget less Actual ITD)</t>
  </si>
  <si>
    <t>Total Actuals</t>
  </si>
  <si>
    <t>Estimate to Complete</t>
  </si>
  <si>
    <r>
      <t>Invoiced To Date</t>
    </r>
    <r>
      <rPr>
        <sz val="8"/>
        <rFont val="Calibri"/>
        <family val="2"/>
        <scheme val="minor"/>
      </rPr>
      <t xml:space="preserve"> (excluding DRAFT invoices)</t>
    </r>
  </si>
  <si>
    <t>Unbilled Revenue</t>
  </si>
  <si>
    <t>Invoice Backlog</t>
  </si>
  <si>
    <t>Total ETC</t>
  </si>
  <si>
    <t>% Invoiced to Approved Budget</t>
  </si>
  <si>
    <t>% of Costs Completed</t>
  </si>
  <si>
    <t>Total Collections (Invoices Paid)</t>
  </si>
  <si>
    <t>Financial Performance</t>
  </si>
  <si>
    <t>Approved Budget by Category</t>
  </si>
  <si>
    <t xml:space="preserve"> (Contract + all change notices)</t>
  </si>
  <si>
    <t>(Total expected project value which would include</t>
  </si>
  <si>
    <t>projected changes that ay not yet be approved</t>
  </si>
  <si>
    <r>
      <rPr>
        <b/>
        <sz val="11"/>
        <rFont val="Calibri"/>
        <family val="2"/>
        <scheme val="minor"/>
      </rPr>
      <t xml:space="preserve">As Sold Budget </t>
    </r>
    <r>
      <rPr>
        <sz val="11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(original contract value)</t>
    </r>
  </si>
  <si>
    <r>
      <rPr>
        <b/>
        <sz val="11"/>
        <rFont val="Calibri"/>
        <family val="2"/>
        <scheme val="minor"/>
      </rPr>
      <t xml:space="preserve">Actual ITD </t>
    </r>
    <r>
      <rPr>
        <sz val="11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(what the project has Incurred To Date)</t>
    </r>
  </si>
  <si>
    <t>&lt;&lt;company name&gt;&gt; Product</t>
  </si>
  <si>
    <t>Only complete the blue shaded areas</t>
  </si>
  <si>
    <t>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</si>
</sst>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"/>
    <numFmt numFmtId="165" formatCode="_(* #,##0.00_);_(* \(#,##0.00\);_(* &quot;-&quot;??_);_(@_)"/>
    <numFmt numFmtId="166" formatCode="&quot;$&quot;#,##0_);\(&quot;$&quot;#,##0\)"/>
    <numFmt numFmtId="167" formatCode="_(* #,##0_);_(* \(#,##0\);_(* &quot;-&quot;??_);_(@_)"/>
    <numFmt numFmtId="168" formatCode="0.0%"/>
    <numFmt numFmtId="169" formatCode="#,##0.000000_);\(#,##0.0000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1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 applyFont="1" applyFill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3" fillId="0" borderId="0" xfId="1" applyFont="1"/>
    <xf numFmtId="0" fontId="5" fillId="0" borderId="0" xfId="1" applyFont="1" applyBorder="1" applyAlignment="1">
      <alignment horizontal="center"/>
    </xf>
    <xf numFmtId="0" fontId="3" fillId="0" borderId="4" xfId="1" applyFont="1" applyBorder="1"/>
    <xf numFmtId="0" fontId="3" fillId="0" borderId="0" xfId="1" applyFont="1" applyBorder="1"/>
    <xf numFmtId="0" fontId="3" fillId="0" borderId="5" xfId="1" applyFont="1" applyBorder="1"/>
    <xf numFmtId="0" fontId="3" fillId="0" borderId="6" xfId="1" applyFont="1" applyBorder="1"/>
    <xf numFmtId="164" fontId="3" fillId="2" borderId="7" xfId="1" applyNumberFormat="1" applyFont="1" applyFill="1" applyBorder="1"/>
    <xf numFmtId="0" fontId="5" fillId="0" borderId="8" xfId="1" applyFont="1" applyBorder="1"/>
    <xf numFmtId="0" fontId="5" fillId="0" borderId="9" xfId="1" applyFont="1" applyBorder="1"/>
    <xf numFmtId="0" fontId="3" fillId="0" borderId="8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0" xfId="1" applyFont="1" applyBorder="1" applyAlignment="1">
      <alignment horizontal="left" wrapText="1"/>
    </xf>
    <xf numFmtId="0" fontId="3" fillId="0" borderId="12" xfId="1" applyFont="1" applyBorder="1"/>
    <xf numFmtId="0" fontId="6" fillId="0" borderId="4" xfId="1" applyFont="1" applyBorder="1"/>
    <xf numFmtId="0" fontId="5" fillId="0" borderId="0" xfId="1" applyFont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13" xfId="2" applyNumberFormat="1" applyFont="1" applyFill="1" applyBorder="1" applyAlignment="1">
      <alignment horizontal="center"/>
    </xf>
    <xf numFmtId="167" fontId="5" fillId="0" borderId="0" xfId="2" applyNumberFormat="1" applyFont="1" applyBorder="1" applyAlignment="1">
      <alignment horizontal="center"/>
    </xf>
    <xf numFmtId="168" fontId="5" fillId="0" borderId="5" xfId="1" applyNumberFormat="1" applyFont="1" applyBorder="1" applyAlignment="1">
      <alignment horizontal="center"/>
    </xf>
    <xf numFmtId="0" fontId="3" fillId="0" borderId="14" xfId="1" applyFont="1" applyBorder="1"/>
    <xf numFmtId="168" fontId="3" fillId="0" borderId="14" xfId="1" applyNumberFormat="1" applyFont="1" applyBorder="1"/>
    <xf numFmtId="167" fontId="3" fillId="0" borderId="0" xfId="2" applyNumberFormat="1" applyFont="1" applyBorder="1"/>
    <xf numFmtId="168" fontId="3" fillId="0" borderId="5" xfId="3" applyNumberFormat="1" applyFont="1" applyBorder="1" applyAlignment="1">
      <alignment horizontal="center"/>
    </xf>
    <xf numFmtId="0" fontId="3" fillId="0" borderId="12" xfId="1" applyFont="1" applyFill="1" applyBorder="1"/>
    <xf numFmtId="0" fontId="3" fillId="0" borderId="4" xfId="1" applyFont="1" applyFill="1" applyBorder="1"/>
    <xf numFmtId="0" fontId="8" fillId="0" borderId="12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/>
    <xf numFmtId="0" fontId="3" fillId="0" borderId="8" xfId="1" applyFont="1" applyFill="1" applyBorder="1"/>
    <xf numFmtId="0" fontId="3" fillId="0" borderId="9" xfId="1" applyFont="1" applyBorder="1"/>
    <xf numFmtId="166" fontId="3" fillId="0" borderId="8" xfId="2" applyNumberFormat="1" applyFont="1" applyFill="1" applyBorder="1"/>
    <xf numFmtId="166" fontId="3" fillId="0" borderId="10" xfId="2" applyNumberFormat="1" applyFont="1" applyFill="1" applyBorder="1"/>
    <xf numFmtId="167" fontId="3" fillId="0" borderId="9" xfId="2" applyNumberFormat="1" applyFont="1" applyBorder="1"/>
    <xf numFmtId="168" fontId="3" fillId="0" borderId="11" xfId="3" applyNumberFormat="1" applyFont="1" applyBorder="1" applyAlignment="1">
      <alignment horizontal="center"/>
    </xf>
    <xf numFmtId="0" fontId="8" fillId="0" borderId="12" xfId="1" applyFont="1" applyFill="1" applyBorder="1" applyAlignment="1">
      <alignment horizontal="left" vertical="center"/>
    </xf>
    <xf numFmtId="0" fontId="9" fillId="0" borderId="4" xfId="1" applyFont="1" applyFill="1" applyBorder="1"/>
    <xf numFmtId="0" fontId="9" fillId="0" borderId="0" xfId="1" applyFont="1" applyBorder="1"/>
    <xf numFmtId="167" fontId="9" fillId="0" borderId="4" xfId="2" applyNumberFormat="1" applyFont="1" applyFill="1" applyBorder="1"/>
    <xf numFmtId="167" fontId="9" fillId="0" borderId="13" xfId="2" applyNumberFormat="1" applyFont="1" applyFill="1" applyBorder="1"/>
    <xf numFmtId="167" fontId="10" fillId="0" borderId="0" xfId="2" applyNumberFormat="1" applyFont="1" applyBorder="1"/>
    <xf numFmtId="168" fontId="10" fillId="0" borderId="5" xfId="3" applyNumberFormat="1" applyFont="1" applyBorder="1"/>
    <xf numFmtId="0" fontId="6" fillId="0" borderId="4" xfId="1" applyFont="1" applyFill="1" applyBorder="1"/>
    <xf numFmtId="166" fontId="3" fillId="0" borderId="4" xfId="2" applyNumberFormat="1" applyFont="1" applyFill="1" applyBorder="1"/>
    <xf numFmtId="166" fontId="3" fillId="0" borderId="13" xfId="2" applyNumberFormat="1" applyFont="1" applyFill="1" applyBorder="1"/>
    <xf numFmtId="168" fontId="3" fillId="0" borderId="5" xfId="3" applyNumberFormat="1" applyFont="1" applyBorder="1"/>
    <xf numFmtId="164" fontId="3" fillId="0" borderId="12" xfId="1" applyNumberFormat="1" applyFont="1" applyFill="1" applyBorder="1"/>
    <xf numFmtId="164" fontId="3" fillId="0" borderId="15" xfId="1" applyNumberFormat="1" applyFont="1" applyFill="1" applyBorder="1"/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168" fontId="3" fillId="0" borderId="0" xfId="1" applyNumberFormat="1" applyFont="1" applyBorder="1"/>
    <xf numFmtId="164" fontId="3" fillId="3" borderId="16" xfId="1" applyNumberFormat="1" applyFont="1" applyFill="1" applyBorder="1"/>
    <xf numFmtId="0" fontId="3" fillId="0" borderId="8" xfId="1" applyFont="1" applyBorder="1"/>
    <xf numFmtId="168" fontId="3" fillId="0" borderId="16" xfId="4" applyNumberFormat="1" applyFont="1" applyBorder="1"/>
    <xf numFmtId="0" fontId="8" fillId="0" borderId="2" xfId="1" applyFont="1" applyBorder="1"/>
    <xf numFmtId="169" fontId="9" fillId="0" borderId="0" xfId="2" applyNumberFormat="1" applyFont="1" applyFill="1" applyBorder="1"/>
    <xf numFmtId="169" fontId="9" fillId="0" borderId="13" xfId="2" applyNumberFormat="1" applyFont="1" applyFill="1" applyBorder="1"/>
    <xf numFmtId="0" fontId="3" fillId="0" borderId="2" xfId="1" applyFont="1" applyBorder="1"/>
    <xf numFmtId="0" fontId="3" fillId="0" borderId="3" xfId="1" applyFont="1" applyBorder="1"/>
    <xf numFmtId="167" fontId="3" fillId="0" borderId="4" xfId="1" applyNumberFormat="1" applyFont="1" applyBorder="1"/>
    <xf numFmtId="0" fontId="3" fillId="0" borderId="13" xfId="1" applyFont="1" applyBorder="1"/>
    <xf numFmtId="0" fontId="3" fillId="0" borderId="0" xfId="1" applyFont="1" applyAlignment="1"/>
    <xf numFmtId="168" fontId="3" fillId="0" borderId="0" xfId="1" applyNumberFormat="1" applyFont="1"/>
    <xf numFmtId="0" fontId="3" fillId="0" borderId="4" xfId="1" applyFont="1" applyBorder="1" applyAlignment="1"/>
    <xf numFmtId="0" fontId="3" fillId="0" borderId="5" xfId="1" applyFont="1" applyFill="1" applyBorder="1"/>
    <xf numFmtId="0" fontId="3" fillId="0" borderId="0" xfId="1" applyFont="1" applyFill="1" applyBorder="1"/>
    <xf numFmtId="0" fontId="3" fillId="0" borderId="17" xfId="1" applyFont="1" applyBorder="1"/>
    <xf numFmtId="0" fontId="3" fillId="0" borderId="18" xfId="1" applyFont="1" applyBorder="1"/>
    <xf numFmtId="0" fontId="3" fillId="0" borderId="19" xfId="1" applyFont="1" applyBorder="1"/>
    <xf numFmtId="0" fontId="3" fillId="0" borderId="20" xfId="1" applyFont="1" applyBorder="1"/>
    <xf numFmtId="0" fontId="3" fillId="0" borderId="0" xfId="1" applyFont="1" applyFill="1"/>
    <xf numFmtId="164" fontId="3" fillId="2" borderId="0" xfId="1" applyNumberFormat="1" applyFont="1" applyFill="1" applyBorder="1"/>
    <xf numFmtId="0" fontId="11" fillId="0" borderId="0" xfId="1" applyFont="1"/>
    <xf numFmtId="0" fontId="12" fillId="0" borderId="14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left"/>
    </xf>
    <xf numFmtId="0" fontId="3" fillId="3" borderId="10" xfId="1" applyFont="1" applyFill="1" applyBorder="1" applyAlignment="1">
      <alignment horizontal="left"/>
    </xf>
    <xf numFmtId="0" fontId="3" fillId="0" borderId="8" xfId="1" applyFont="1" applyBorder="1" applyAlignment="1">
      <alignment horizontal="left"/>
    </xf>
    <xf numFmtId="0" fontId="3" fillId="0" borderId="10" xfId="1" applyFont="1" applyBorder="1" applyAlignment="1">
      <alignment horizontal="left"/>
    </xf>
    <xf numFmtId="0" fontId="3" fillId="0" borderId="8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3" fillId="0" borderId="12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6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167" fontId="3" fillId="0" borderId="0" xfId="2" applyNumberFormat="1" applyFont="1" applyFill="1" applyBorder="1"/>
    <xf numFmtId="9" fontId="3" fillId="0" borderId="5" xfId="1" applyNumberFormat="1" applyFont="1" applyBorder="1"/>
  </cellXfs>
  <cellStyles count="5">
    <cellStyle name="Comma 7" xfId="2" xr:uid="{5CC78AAC-464F-4B7C-AFFC-9994B31B878A}"/>
    <cellStyle name="Normal" xfId="0" builtinId="0"/>
    <cellStyle name="Normal 5" xfId="1" xr:uid="{BFC55269-8EF7-403E-93A3-C2A9F613FB30}"/>
    <cellStyle name="Percent 7" xfId="3" xr:uid="{7D88A7B5-B3CE-4947-A83B-8F5546762F91}"/>
    <cellStyle name="Percent 8" xfId="4" xr:uid="{721836D7-4109-4D99-B0AB-AE71B6EDAB49}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5F9DC-30BD-4AE2-81C4-99FCFD9723FD}">
  <dimension ref="A1:T33"/>
  <sheetViews>
    <sheetView showGridLines="0" tabSelected="1" workbookViewId="0"/>
  </sheetViews>
  <sheetFormatPr defaultColWidth="9.19921875" defaultRowHeight="14.25" x14ac:dyDescent="0.45"/>
  <cols>
    <col min="1" max="2" width="2.53125" style="4" customWidth="1"/>
    <col min="3" max="3" width="29.19921875" style="4" customWidth="1"/>
    <col min="4" max="4" width="15" style="4" customWidth="1"/>
    <col min="5" max="5" width="15.796875" style="4" customWidth="1"/>
    <col min="6" max="6" width="11.265625" style="4" customWidth="1"/>
    <col min="7" max="7" width="5.73046875" style="4" customWidth="1"/>
    <col min="8" max="8" width="27.796875" style="4" customWidth="1"/>
    <col min="9" max="9" width="5.796875" style="4" customWidth="1"/>
    <col min="10" max="10" width="13.46484375" style="4" bestFit="1" customWidth="1"/>
    <col min="11" max="11" width="13" style="4" bestFit="1" customWidth="1"/>
    <col min="12" max="12" width="12.53125" style="4" bestFit="1" customWidth="1"/>
    <col min="13" max="13" width="12" style="4" customWidth="1"/>
    <col min="14" max="14" width="5.73046875" style="4" customWidth="1"/>
    <col min="15" max="15" width="5.265625" style="4" bestFit="1" customWidth="1"/>
    <col min="16" max="16" width="3" style="4" customWidth="1"/>
    <col min="17" max="17" width="6.19921875" style="4" customWidth="1"/>
    <col min="18" max="19" width="9.19921875" style="4"/>
    <col min="20" max="20" width="2.265625" style="4" customWidth="1"/>
    <col min="21" max="16384" width="9.19921875" style="4"/>
  </cols>
  <sheetData>
    <row r="1" spans="1:20" s="1" customFormat="1" ht="18" x14ac:dyDescent="0.55000000000000004">
      <c r="D1" s="2"/>
      <c r="E1" s="3"/>
      <c r="F1" s="3"/>
      <c r="I1" s="3"/>
      <c r="J1" s="3"/>
      <c r="O1" s="4"/>
      <c r="P1" s="4"/>
    </row>
    <row r="2" spans="1:20" s="1" customFormat="1" ht="18" x14ac:dyDescent="0.55000000000000004">
      <c r="A2" s="4"/>
      <c r="B2" s="85" t="s">
        <v>23</v>
      </c>
      <c r="C2" s="86"/>
      <c r="D2" s="86"/>
      <c r="E2" s="86"/>
      <c r="F2" s="87"/>
      <c r="G2" s="5"/>
      <c r="H2" s="85" t="s">
        <v>24</v>
      </c>
      <c r="I2" s="86"/>
      <c r="J2" s="86"/>
      <c r="K2" s="86"/>
      <c r="L2" s="86"/>
      <c r="M2" s="87"/>
      <c r="N2" s="4"/>
      <c r="O2" s="4"/>
      <c r="P2" s="4"/>
    </row>
    <row r="3" spans="1:20" ht="14.25" customHeight="1" x14ac:dyDescent="0.45">
      <c r="B3" s="6"/>
      <c r="C3" s="7"/>
      <c r="D3" s="7"/>
      <c r="E3" s="7"/>
      <c r="F3" s="8"/>
      <c r="G3" s="7"/>
      <c r="H3" s="6"/>
      <c r="I3" s="7"/>
      <c r="J3" s="7"/>
      <c r="K3" s="7"/>
      <c r="L3" s="7"/>
      <c r="M3" s="8"/>
    </row>
    <row r="4" spans="1:20" x14ac:dyDescent="0.45">
      <c r="B4" s="6"/>
      <c r="C4" s="93" t="s">
        <v>28</v>
      </c>
      <c r="D4" s="9" t="s">
        <v>0</v>
      </c>
      <c r="E4" s="10">
        <v>37014.096000000005</v>
      </c>
      <c r="F4" s="8"/>
      <c r="G4" s="7"/>
      <c r="H4" s="11"/>
      <c r="I4" s="12"/>
      <c r="J4" s="13" t="s">
        <v>0</v>
      </c>
      <c r="K4" s="14" t="s">
        <v>1</v>
      </c>
      <c r="L4" s="15" t="s">
        <v>2</v>
      </c>
      <c r="M4" s="16" t="s">
        <v>3</v>
      </c>
      <c r="T4" s="17"/>
    </row>
    <row r="5" spans="1:20" x14ac:dyDescent="0.45">
      <c r="B5" s="6"/>
      <c r="C5" s="88"/>
      <c r="D5" s="18" t="s">
        <v>1</v>
      </c>
      <c r="E5" s="10">
        <v>28503.539000000001</v>
      </c>
      <c r="F5" s="8"/>
      <c r="G5" s="7"/>
      <c r="H5" s="19" t="s">
        <v>4</v>
      </c>
      <c r="I5" s="20"/>
      <c r="J5" s="21"/>
      <c r="K5" s="22"/>
      <c r="L5" s="23"/>
      <c r="M5" s="24"/>
      <c r="N5" s="7"/>
    </row>
    <row r="6" spans="1:20" x14ac:dyDescent="0.45">
      <c r="B6" s="6"/>
      <c r="C6" s="89"/>
      <c r="D6" s="25" t="s">
        <v>2</v>
      </c>
      <c r="E6" s="26">
        <f>IF(ISERROR((E4-E5)/E4),0,((E4-E5)/E4))</f>
        <v>0.22992745790684724</v>
      </c>
      <c r="F6" s="8"/>
      <c r="G6" s="7"/>
      <c r="H6" s="6" t="s">
        <v>5</v>
      </c>
      <c r="I6" s="7"/>
      <c r="J6" s="10">
        <v>36240.543000000005</v>
      </c>
      <c r="K6" s="10">
        <v>26586.756999999998</v>
      </c>
      <c r="L6" s="27">
        <f>J6-K6</f>
        <v>9653.7860000000073</v>
      </c>
      <c r="M6" s="28">
        <f t="shared" ref="M6:M8" si="0">IF(ISERROR(L6/J6),"-",L6/J6)</f>
        <v>0.26638083209735586</v>
      </c>
      <c r="N6" s="7"/>
    </row>
    <row r="7" spans="1:20" x14ac:dyDescent="0.45">
      <c r="B7" s="6"/>
      <c r="C7" s="94" t="s">
        <v>6</v>
      </c>
      <c r="D7" s="29" t="s">
        <v>0</v>
      </c>
      <c r="E7" s="10">
        <v>57513</v>
      </c>
      <c r="F7" s="8"/>
      <c r="G7" s="7"/>
      <c r="H7" s="30" t="s">
        <v>30</v>
      </c>
      <c r="I7" s="7"/>
      <c r="J7" s="10">
        <v>12452.867000000002</v>
      </c>
      <c r="K7" s="10">
        <v>6466.0870000000004</v>
      </c>
      <c r="L7" s="27">
        <f>J7-K7</f>
        <v>5986.7800000000016</v>
      </c>
      <c r="M7" s="28">
        <f t="shared" si="0"/>
        <v>0.48075515461620211</v>
      </c>
      <c r="N7" s="7"/>
      <c r="O7" s="17"/>
      <c r="P7" s="17"/>
      <c r="Q7" s="17"/>
      <c r="R7" s="17"/>
      <c r="S7" s="17"/>
    </row>
    <row r="8" spans="1:20" x14ac:dyDescent="0.45">
      <c r="B8" s="6"/>
      <c r="C8" s="31" t="s">
        <v>25</v>
      </c>
      <c r="D8" s="29" t="s">
        <v>1</v>
      </c>
      <c r="E8" s="10">
        <v>40274</v>
      </c>
      <c r="F8" s="8"/>
      <c r="G8" s="7"/>
      <c r="H8" s="30" t="s">
        <v>7</v>
      </c>
      <c r="I8" s="7"/>
      <c r="J8" s="10">
        <v>7367.6090000000004</v>
      </c>
      <c r="K8" s="10">
        <v>6142.8909999999996</v>
      </c>
      <c r="L8" s="27">
        <f>J8-K8</f>
        <v>1224.7180000000008</v>
      </c>
      <c r="M8" s="28">
        <f t="shared" si="0"/>
        <v>0.16623004831010993</v>
      </c>
      <c r="N8" s="7"/>
    </row>
    <row r="9" spans="1:20" ht="15" customHeight="1" x14ac:dyDescent="0.45">
      <c r="B9" s="6"/>
      <c r="C9" s="32"/>
      <c r="D9" s="33" t="s">
        <v>2</v>
      </c>
      <c r="E9" s="26">
        <f>IF(ISERROR((E7-E8)/E7),0,((E7-E8)/E7))</f>
        <v>0.2997409281379862</v>
      </c>
      <c r="F9" s="8"/>
      <c r="G9" s="7"/>
      <c r="H9" s="30" t="s">
        <v>8</v>
      </c>
      <c r="I9" s="7"/>
      <c r="J9" s="10">
        <v>1452.731</v>
      </c>
      <c r="K9" s="10">
        <v>1079</v>
      </c>
      <c r="L9" s="27">
        <f>J9-K9</f>
        <v>373.73099999999999</v>
      </c>
      <c r="M9" s="28">
        <f>IF(ISERROR(L9/J9),"-",L9/J9)</f>
        <v>0.25726097949310645</v>
      </c>
      <c r="N9" s="7"/>
    </row>
    <row r="10" spans="1:20" x14ac:dyDescent="0.45">
      <c r="B10" s="6"/>
      <c r="C10" s="94" t="s">
        <v>9</v>
      </c>
      <c r="D10" s="29" t="s">
        <v>0</v>
      </c>
      <c r="E10" s="10">
        <v>57513.749999999993</v>
      </c>
      <c r="F10" s="8"/>
      <c r="G10" s="7"/>
      <c r="H10" s="34" t="s">
        <v>10</v>
      </c>
      <c r="I10" s="35"/>
      <c r="J10" s="36">
        <f>SUM(J6:J9)</f>
        <v>57513.75</v>
      </c>
      <c r="K10" s="37">
        <f>SUM(K6:K9)</f>
        <v>40274.735000000001</v>
      </c>
      <c r="L10" s="38">
        <f>SUM(L6:L9)</f>
        <v>17239.01500000001</v>
      </c>
      <c r="M10" s="39">
        <f>IF(ISERROR(L10/J10),"-",L10/J10)</f>
        <v>0.29973728021560081</v>
      </c>
      <c r="N10" s="7"/>
    </row>
    <row r="11" spans="1:20" x14ac:dyDescent="0.45">
      <c r="B11" s="6"/>
      <c r="C11" s="40" t="s">
        <v>26</v>
      </c>
      <c r="D11" s="29" t="s">
        <v>1</v>
      </c>
      <c r="E11" s="10">
        <v>40674.674000000006</v>
      </c>
      <c r="F11" s="8"/>
      <c r="G11" s="7"/>
      <c r="H11" s="41" t="str">
        <f>IF(SUM(J11:K11)&lt;&gt;0,"Out of Balance","-")</f>
        <v>-</v>
      </c>
      <c r="I11" s="42"/>
      <c r="J11" s="43">
        <f>TRUNC(J10-E7,0)</f>
        <v>0</v>
      </c>
      <c r="K11" s="44">
        <f>TRUNC(K10-E8,0)</f>
        <v>0</v>
      </c>
      <c r="L11" s="45"/>
      <c r="M11" s="46"/>
      <c r="N11" s="7"/>
    </row>
    <row r="12" spans="1:20" ht="15" customHeight="1" x14ac:dyDescent="0.45">
      <c r="B12" s="6"/>
      <c r="C12" s="78" t="s">
        <v>27</v>
      </c>
      <c r="D12" s="33" t="s">
        <v>2</v>
      </c>
      <c r="E12" s="26">
        <f>IF(ISERROR((E10-E11)/E10),0,((E10-E11)/E10))</f>
        <v>0.29278348221077549</v>
      </c>
      <c r="F12" s="8"/>
      <c r="G12" s="7"/>
      <c r="H12" s="47" t="s">
        <v>11</v>
      </c>
      <c r="I12" s="7"/>
      <c r="J12" s="48"/>
      <c r="K12" s="49"/>
      <c r="L12" s="27"/>
      <c r="M12" s="50"/>
      <c r="N12" s="7"/>
    </row>
    <row r="13" spans="1:20" ht="15" customHeight="1" x14ac:dyDescent="0.45">
      <c r="B13" s="6"/>
      <c r="C13" s="90" t="s">
        <v>29</v>
      </c>
      <c r="D13" s="29" t="s">
        <v>0</v>
      </c>
      <c r="E13" s="10">
        <v>55504</v>
      </c>
      <c r="F13" s="8"/>
      <c r="G13" s="7"/>
      <c r="H13" s="30" t="s">
        <v>5</v>
      </c>
      <c r="I13" s="7"/>
      <c r="J13" s="10">
        <v>34904.498</v>
      </c>
      <c r="K13" s="10">
        <v>25605.850000000002</v>
      </c>
      <c r="L13" s="27">
        <f>J13-K13</f>
        <v>9298.6479999999974</v>
      </c>
      <c r="M13" s="28">
        <f t="shared" ref="M13:M15" si="1">IF(ISERROR(L13/J13),"-",L13/J13)</f>
        <v>0.26640257080906871</v>
      </c>
      <c r="N13" s="7"/>
    </row>
    <row r="14" spans="1:20" ht="15" customHeight="1" x14ac:dyDescent="0.45">
      <c r="B14" s="6"/>
      <c r="C14" s="91"/>
      <c r="D14" s="29" t="s">
        <v>1</v>
      </c>
      <c r="E14" s="10">
        <v>38840</v>
      </c>
      <c r="F14" s="8"/>
      <c r="G14" s="7"/>
      <c r="H14" s="30" t="s">
        <v>30</v>
      </c>
      <c r="I14" s="7"/>
      <c r="J14" s="10">
        <v>12324.702000000001</v>
      </c>
      <c r="K14" s="10">
        <v>6382.7309999999998</v>
      </c>
      <c r="L14" s="27">
        <f>J14-K14</f>
        <v>5941.9710000000014</v>
      </c>
      <c r="M14" s="28">
        <f t="shared" si="1"/>
        <v>0.48211883743720546</v>
      </c>
      <c r="N14" s="7"/>
    </row>
    <row r="15" spans="1:20" x14ac:dyDescent="0.45">
      <c r="B15" s="6"/>
      <c r="C15" s="92"/>
      <c r="D15" s="33" t="s">
        <v>2</v>
      </c>
      <c r="E15" s="26">
        <f>IF(ISERROR((E13-E14)/E13),0,((E13-E14)/E13))</f>
        <v>0.30023061400980111</v>
      </c>
      <c r="F15" s="8"/>
      <c r="G15" s="7"/>
      <c r="H15" s="30" t="s">
        <v>7</v>
      </c>
      <c r="I15" s="7"/>
      <c r="J15" s="10">
        <v>6906.6890000000012</v>
      </c>
      <c r="K15" s="10">
        <v>5850.3460000000005</v>
      </c>
      <c r="L15" s="27">
        <f>J15-K15</f>
        <v>1056.3430000000008</v>
      </c>
      <c r="M15" s="28">
        <f t="shared" si="1"/>
        <v>0.15294492049663747</v>
      </c>
      <c r="N15" s="7"/>
    </row>
    <row r="16" spans="1:20" x14ac:dyDescent="0.45">
      <c r="B16" s="6"/>
      <c r="C16" s="94" t="s">
        <v>12</v>
      </c>
      <c r="D16" s="29" t="s">
        <v>0</v>
      </c>
      <c r="E16" s="51">
        <f>E7-E13</f>
        <v>2009</v>
      </c>
      <c r="F16" s="8"/>
      <c r="G16" s="7"/>
      <c r="H16" s="30" t="s">
        <v>8</v>
      </c>
      <c r="I16" s="7"/>
      <c r="J16" s="10">
        <v>1369.1079999999999</v>
      </c>
      <c r="K16" s="10">
        <v>1001</v>
      </c>
      <c r="L16" s="27">
        <f>J16-K16</f>
        <v>368.10799999999995</v>
      </c>
      <c r="M16" s="28">
        <f>IF(ISERROR(L16/J16),"-",L16/J16)</f>
        <v>0.26886702875156671</v>
      </c>
      <c r="N16" s="7"/>
    </row>
    <row r="17" spans="1:19" x14ac:dyDescent="0.45">
      <c r="B17" s="6"/>
      <c r="C17" s="31" t="s">
        <v>13</v>
      </c>
      <c r="D17" s="29" t="s">
        <v>1</v>
      </c>
      <c r="E17" s="52">
        <f>E8-E14</f>
        <v>1434</v>
      </c>
      <c r="F17" s="8"/>
      <c r="G17" s="7"/>
      <c r="H17" s="34" t="s">
        <v>14</v>
      </c>
      <c r="I17" s="35"/>
      <c r="J17" s="36">
        <f>SUM(J12:J16)</f>
        <v>55504.996999999996</v>
      </c>
      <c r="K17" s="37">
        <f>SUM(K13:K16)</f>
        <v>38839.927000000003</v>
      </c>
      <c r="L17" s="38">
        <f>SUM(L13:L16)</f>
        <v>16665.07</v>
      </c>
      <c r="M17" s="39">
        <f>IF(ISERROR(L17/J17),"-",L17/J17)</f>
        <v>0.30024449870702635</v>
      </c>
      <c r="N17" s="7"/>
      <c r="S17" s="53"/>
    </row>
    <row r="18" spans="1:19" x14ac:dyDescent="0.45">
      <c r="B18" s="6"/>
      <c r="C18" s="32"/>
      <c r="D18" s="33" t="s">
        <v>2</v>
      </c>
      <c r="E18" s="26">
        <f>IF(ISERROR((E16-E17)/E16),0,((E16-E17)/E16))</f>
        <v>0.28621204579392734</v>
      </c>
      <c r="F18" s="8"/>
      <c r="G18" s="7"/>
      <c r="H18" s="41" t="str">
        <f>IF(SUM(J18:K18)&lt;&gt;0,"Out of Balance","-")</f>
        <v>-</v>
      </c>
      <c r="I18" s="42"/>
      <c r="J18" s="43">
        <f>TRUNC(J17-E13,0)</f>
        <v>0</v>
      </c>
      <c r="K18" s="44">
        <f>TRUNC(K17-E14,0)</f>
        <v>0</v>
      </c>
      <c r="L18" s="45"/>
      <c r="M18" s="46"/>
      <c r="N18" s="7"/>
      <c r="R18" s="53"/>
    </row>
    <row r="19" spans="1:19" x14ac:dyDescent="0.45">
      <c r="B19" s="6"/>
      <c r="C19" s="54"/>
      <c r="D19" s="7"/>
      <c r="E19" s="55"/>
      <c r="F19" s="8"/>
      <c r="G19" s="7"/>
      <c r="H19" s="47" t="s">
        <v>15</v>
      </c>
      <c r="I19" s="7"/>
      <c r="J19" s="48"/>
      <c r="K19" s="49"/>
      <c r="L19" s="27"/>
      <c r="M19" s="50"/>
      <c r="N19" s="7"/>
    </row>
    <row r="20" spans="1:19" x14ac:dyDescent="0.45">
      <c r="B20" s="6"/>
      <c r="C20" s="79" t="s">
        <v>16</v>
      </c>
      <c r="D20" s="80"/>
      <c r="E20" s="10">
        <v>54786.295119999988</v>
      </c>
      <c r="F20" s="96"/>
      <c r="G20" s="7"/>
      <c r="H20" s="30" t="s">
        <v>5</v>
      </c>
      <c r="I20" s="7"/>
      <c r="J20" s="48">
        <f t="shared" ref="J20:L23" si="2">J6-J13</f>
        <v>1336.0450000000055</v>
      </c>
      <c r="K20" s="49">
        <f t="shared" si="2"/>
        <v>980.90699999999561</v>
      </c>
      <c r="L20" s="27">
        <f t="shared" si="2"/>
        <v>355.13800000000992</v>
      </c>
      <c r="M20" s="28">
        <f t="shared" ref="M20:M22" si="3">IF(ISERROR(L20/J20),"-",L20/J20)</f>
        <v>0.26581290300851279</v>
      </c>
      <c r="N20" s="7"/>
    </row>
    <row r="21" spans="1:19" x14ac:dyDescent="0.45">
      <c r="B21" s="6"/>
      <c r="C21" s="79" t="s">
        <v>17</v>
      </c>
      <c r="D21" s="80"/>
      <c r="E21" s="56">
        <f>E13-E20</f>
        <v>717.70488000001205</v>
      </c>
      <c r="F21" s="8"/>
      <c r="G21" s="7"/>
      <c r="H21" s="30" t="s">
        <v>30</v>
      </c>
      <c r="I21" s="7"/>
      <c r="J21" s="48">
        <f t="shared" si="2"/>
        <v>128.16500000000087</v>
      </c>
      <c r="K21" s="49">
        <f t="shared" si="2"/>
        <v>83.356000000000677</v>
      </c>
      <c r="L21" s="27">
        <f t="shared" si="2"/>
        <v>44.809000000000196</v>
      </c>
      <c r="M21" s="28">
        <f t="shared" si="3"/>
        <v>0.34961963094448478</v>
      </c>
      <c r="N21" s="7"/>
      <c r="S21" s="17"/>
    </row>
    <row r="22" spans="1:19" x14ac:dyDescent="0.45">
      <c r="B22" s="6"/>
      <c r="C22" s="79" t="s">
        <v>18</v>
      </c>
      <c r="D22" s="80"/>
      <c r="F22" s="8"/>
      <c r="G22" s="7"/>
      <c r="H22" s="30" t="s">
        <v>7</v>
      </c>
      <c r="I22" s="7"/>
      <c r="J22" s="48">
        <f t="shared" si="2"/>
        <v>460.91999999999916</v>
      </c>
      <c r="K22" s="49">
        <f t="shared" si="2"/>
        <v>292.54499999999916</v>
      </c>
      <c r="L22" s="27">
        <f t="shared" si="2"/>
        <v>168.375</v>
      </c>
      <c r="M22" s="28">
        <f t="shared" si="3"/>
        <v>0.36530200468628027</v>
      </c>
      <c r="N22" s="7"/>
      <c r="O22" s="53"/>
      <c r="P22" s="53"/>
      <c r="Q22" s="53"/>
      <c r="R22" s="17"/>
      <c r="S22" s="53"/>
    </row>
    <row r="23" spans="1:19" x14ac:dyDescent="0.45">
      <c r="B23" s="6"/>
      <c r="C23" s="81" t="s">
        <v>20</v>
      </c>
      <c r="D23" s="82"/>
      <c r="E23" s="58">
        <f>IF(ISERROR(E20/E7),0,E20/E7)</f>
        <v>0.95258976440109167</v>
      </c>
      <c r="F23" s="8"/>
      <c r="G23" s="7"/>
      <c r="H23" s="30" t="s">
        <v>8</v>
      </c>
      <c r="I23" s="7"/>
      <c r="J23" s="48">
        <f t="shared" si="2"/>
        <v>83.623000000000047</v>
      </c>
      <c r="K23" s="49">
        <f t="shared" si="2"/>
        <v>78</v>
      </c>
      <c r="L23" s="95">
        <f t="shared" si="2"/>
        <v>5.6230000000000473</v>
      </c>
      <c r="M23" s="28">
        <f>IF(ISERROR(L23/J23),"-",L23/J23)</f>
        <v>6.7242265883788482E-2</v>
      </c>
      <c r="R23" s="53"/>
      <c r="S23" s="53"/>
    </row>
    <row r="24" spans="1:19" x14ac:dyDescent="0.45">
      <c r="B24" s="6"/>
      <c r="C24" s="81" t="s">
        <v>21</v>
      </c>
      <c r="D24" s="82"/>
      <c r="E24" s="58">
        <f>IF(ISERROR(E14/E8),0,E14/E8)</f>
        <v>0.96439390177285589</v>
      </c>
      <c r="F24" s="8"/>
      <c r="G24" s="7"/>
      <c r="H24" s="57" t="s">
        <v>19</v>
      </c>
      <c r="I24" s="35"/>
      <c r="J24" s="36">
        <f>SUM(J20:J23)</f>
        <v>2008.7530000000056</v>
      </c>
      <c r="K24" s="37">
        <f>SUM(K20:K23)</f>
        <v>1434.8079999999954</v>
      </c>
      <c r="L24" s="38">
        <f>SUM(L20:L23)</f>
        <v>573.94500000001017</v>
      </c>
      <c r="M24" s="39">
        <f>IF(ISERROR(L24/J24),"-",L24/J24)</f>
        <v>0.28572203750287295</v>
      </c>
      <c r="O24" s="17"/>
      <c r="P24" s="17"/>
      <c r="Q24" s="17"/>
      <c r="R24" s="53"/>
    </row>
    <row r="25" spans="1:19" x14ac:dyDescent="0.45">
      <c r="B25" s="6"/>
      <c r="C25" s="66"/>
      <c r="D25" s="66"/>
      <c r="E25" s="67"/>
      <c r="F25" s="8"/>
      <c r="G25" s="7"/>
      <c r="H25" s="41"/>
      <c r="I25" s="59"/>
      <c r="J25" s="60"/>
      <c r="K25" s="61"/>
      <c r="L25" s="62"/>
      <c r="M25" s="63"/>
      <c r="O25" s="53"/>
      <c r="P25" s="53"/>
      <c r="Q25" s="53"/>
    </row>
    <row r="26" spans="1:19" x14ac:dyDescent="0.45">
      <c r="B26" s="6"/>
      <c r="C26" s="83" t="s">
        <v>22</v>
      </c>
      <c r="D26" s="84"/>
      <c r="E26" s="10">
        <v>52156.915999999997</v>
      </c>
      <c r="F26" s="8"/>
      <c r="G26" s="7"/>
      <c r="H26" s="64"/>
      <c r="I26" s="7"/>
      <c r="J26" s="7"/>
      <c r="K26" s="65"/>
      <c r="L26" s="7"/>
      <c r="M26" s="8"/>
      <c r="O26" s="53"/>
      <c r="P26" s="53"/>
      <c r="Q26" s="53"/>
    </row>
    <row r="27" spans="1:19" ht="14.65" customHeight="1" thickBot="1" x14ac:dyDescent="0.5">
      <c r="B27" s="68"/>
      <c r="C27" s="83" t="s">
        <v>32</v>
      </c>
      <c r="D27" s="84"/>
      <c r="E27" s="56">
        <f>E26-E14</f>
        <v>13316.915999999997</v>
      </c>
      <c r="F27" s="69"/>
      <c r="G27" s="7"/>
      <c r="H27" s="71"/>
      <c r="I27" s="72"/>
      <c r="J27" s="72"/>
      <c r="K27" s="74"/>
      <c r="L27" s="72"/>
      <c r="M27" s="73"/>
    </row>
    <row r="28" spans="1:19" ht="15" thickTop="1" thickBot="1" x14ac:dyDescent="0.5">
      <c r="B28" s="71"/>
      <c r="C28" s="72"/>
      <c r="D28" s="72"/>
      <c r="E28" s="72"/>
      <c r="F28" s="73"/>
      <c r="G28" s="7"/>
      <c r="H28" s="5"/>
      <c r="I28" s="5"/>
      <c r="J28" s="5"/>
      <c r="K28" s="5"/>
      <c r="L28" s="5"/>
      <c r="M28" s="5"/>
    </row>
    <row r="29" spans="1:19" ht="14.65" thickTop="1" x14ac:dyDescent="0.45">
      <c r="A29" s="66"/>
      <c r="G29" s="70"/>
    </row>
    <row r="30" spans="1:19" ht="25.5" x14ac:dyDescent="0.75">
      <c r="A30" s="76"/>
      <c r="B30" s="76"/>
      <c r="C30" s="77" t="s">
        <v>31</v>
      </c>
      <c r="G30" s="5"/>
    </row>
    <row r="31" spans="1:19" x14ac:dyDescent="0.45">
      <c r="G31" s="7"/>
    </row>
    <row r="32" spans="1:19" s="75" customFormat="1" x14ac:dyDescent="0.4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75" customFormat="1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mergeCells count="11">
    <mergeCell ref="C27:D27"/>
    <mergeCell ref="B2:F2"/>
    <mergeCell ref="H2:M2"/>
    <mergeCell ref="C4:C6"/>
    <mergeCell ref="C13:C15"/>
    <mergeCell ref="C20:D20"/>
    <mergeCell ref="C21:D21"/>
    <mergeCell ref="C22:D22"/>
    <mergeCell ref="C23:D23"/>
    <mergeCell ref="C24:D24"/>
    <mergeCell ref="C26:D26"/>
  </mergeCells>
  <conditionalFormatting sqref="J20:K23">
    <cfRule type="cellIs" dxfId="1" priority="2" operator="lessThan">
      <formula>-5</formula>
    </cfRule>
  </conditionalFormatting>
  <conditionalFormatting sqref="L20:M23">
    <cfRule type="cellIs" dxfId="0" priority="1" operator="lessThan">
      <formula>-2</formula>
    </cfRule>
  </conditionalFormatting>
  <dataValidations xWindow="1053" yWindow="1162" count="2">
    <dataValidation allowBlank="1" showInputMessage="1" showErrorMessage="1" prompt="Approved Oracle Budget less ITD Actual" sqref="H19" xr:uid="{B147A65B-2591-4350-8782-D1AAF0E5534B}"/>
    <dataValidation type="list" allowBlank="1" showInputMessage="1" showErrorMessage="1" sqref="I1" xr:uid="{E502FB3D-90F7-49FF-BBAC-9ECDC7406910}">
      <formula1>"P1-October,P2-November,P3-December,P4-January, P5-February, P6-March, P7-April, P8-May, P9-June, P10-July,P11-August, P12-September"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Taylor</dc:creator>
  <cp:lastModifiedBy>David Taylor</cp:lastModifiedBy>
  <cp:lastPrinted>2018-01-18T20:52:31Z</cp:lastPrinted>
  <dcterms:created xsi:type="dcterms:W3CDTF">2018-01-12T22:34:20Z</dcterms:created>
  <dcterms:modified xsi:type="dcterms:W3CDTF">2018-01-18T20:55:15Z</dcterms:modified>
</cp:coreProperties>
</file>